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edak\Desktop\"/>
    </mc:Choice>
  </mc:AlternateContent>
  <xr:revisionPtr revIDLastSave="0" documentId="8_{8159791F-E707-4FF8-9EA8-532CA3727E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簡易dcf" sheetId="2" r:id="rId1"/>
  </sheets>
  <definedNames>
    <definedName name="_xlnm.Print_Area" localSheetId="0">簡易dcf!$B$2:$Z$51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23" i="2" l="1"/>
  <c r="Z23" i="2"/>
  <c r="Z22" i="2"/>
  <c r="X23" i="2"/>
  <c r="W23" i="2"/>
  <c r="V23" i="2"/>
  <c r="U23" i="2"/>
  <c r="Y22" i="2"/>
  <c r="X22" i="2"/>
  <c r="W22" i="2"/>
  <c r="V22" i="2"/>
  <c r="U22" i="2"/>
  <c r="Y12" i="2"/>
  <c r="X12" i="2"/>
  <c r="W12" i="2"/>
  <c r="V12" i="2"/>
  <c r="U12" i="2"/>
  <c r="Y17" i="2"/>
  <c r="Z17" i="2"/>
  <c r="X17" i="2"/>
  <c r="W17" i="2"/>
  <c r="V17" i="2"/>
  <c r="U17" i="2"/>
  <c r="T17" i="2"/>
  <c r="Y15" i="2"/>
  <c r="X15" i="2"/>
  <c r="W15" i="2"/>
  <c r="V15" i="2"/>
  <c r="U15" i="2"/>
  <c r="V8" i="2"/>
  <c r="W8" i="2"/>
  <c r="O40" i="2"/>
  <c r="Z44" i="2"/>
  <c r="O39" i="2"/>
  <c r="Z43" i="2"/>
  <c r="M39" i="2"/>
  <c r="M34" i="2"/>
  <c r="M32" i="2"/>
  <c r="T43" i="2"/>
  <c r="T44" i="2"/>
  <c r="Z15" i="2"/>
  <c r="X8" i="2"/>
  <c r="M11" i="2"/>
  <c r="T11" i="2"/>
  <c r="U11" i="2"/>
  <c r="M14" i="2"/>
  <c r="M13" i="2"/>
  <c r="M19" i="2"/>
  <c r="M12" i="2"/>
  <c r="H20" i="2"/>
  <c r="M40" i="2"/>
  <c r="M26" i="2"/>
  <c r="M36" i="2"/>
  <c r="H11" i="2"/>
  <c r="M44" i="2"/>
  <c r="M43" i="2"/>
  <c r="M45" i="2"/>
  <c r="M35" i="2"/>
  <c r="M33" i="2"/>
  <c r="M29" i="2"/>
  <c r="O29" i="2"/>
  <c r="M28" i="2"/>
  <c r="O28" i="2"/>
  <c r="M27" i="2"/>
  <c r="D16" i="2"/>
  <c r="D17" i="2"/>
  <c r="V11" i="2"/>
  <c r="W11" i="2"/>
  <c r="X11" i="2"/>
  <c r="Y11" i="2"/>
  <c r="Z11" i="2"/>
  <c r="T26" i="2"/>
  <c r="T27" i="2"/>
  <c r="U27" i="2"/>
  <c r="U26" i="2"/>
  <c r="Y8" i="2"/>
  <c r="M42" i="2"/>
  <c r="M46" i="2"/>
  <c r="H24" i="2"/>
  <c r="M25" i="2"/>
  <c r="M31" i="2"/>
  <c r="D18" i="2"/>
  <c r="O27" i="2"/>
  <c r="M15" i="2"/>
  <c r="T13" i="2"/>
  <c r="V26" i="2"/>
  <c r="Z42" i="2"/>
  <c r="T42" i="2"/>
  <c r="V25" i="2"/>
  <c r="T16" i="2"/>
  <c r="T18" i="2"/>
  <c r="T14" i="2"/>
  <c r="U14" i="2"/>
  <c r="V27" i="2"/>
  <c r="M18" i="2"/>
  <c r="M20" i="2"/>
  <c r="M21" i="2"/>
  <c r="M22" i="2"/>
  <c r="W27" i="2"/>
  <c r="W26" i="2"/>
  <c r="W25" i="2"/>
  <c r="T25" i="2"/>
  <c r="T28" i="2"/>
  <c r="U25" i="2"/>
  <c r="U28" i="2"/>
  <c r="U24" i="2"/>
  <c r="M16" i="2"/>
  <c r="V28" i="2"/>
  <c r="T19" i="2"/>
  <c r="T20" i="2"/>
  <c r="V14" i="2"/>
  <c r="U13" i="2"/>
  <c r="U16" i="2"/>
  <c r="U18" i="2"/>
  <c r="W28" i="2"/>
  <c r="X26" i="2"/>
  <c r="X27" i="2"/>
  <c r="X25" i="2"/>
  <c r="W24" i="2"/>
  <c r="V24" i="2"/>
  <c r="W14" i="2"/>
  <c r="V13" i="2"/>
  <c r="V16" i="2"/>
  <c r="V18" i="2"/>
  <c r="U19" i="2"/>
  <c r="U20" i="2"/>
  <c r="X28" i="2"/>
  <c r="Y25" i="2"/>
  <c r="Y27" i="2"/>
  <c r="Y26" i="2"/>
  <c r="U30" i="2"/>
  <c r="U31" i="2"/>
  <c r="X24" i="2"/>
  <c r="X14" i="2"/>
  <c r="W13" i="2"/>
  <c r="W16" i="2"/>
  <c r="W18" i="2"/>
  <c r="V19" i="2"/>
  <c r="V20" i="2"/>
  <c r="V30" i="2"/>
  <c r="Y28" i="2"/>
  <c r="Y24" i="2"/>
  <c r="V31" i="2"/>
  <c r="W19" i="2"/>
  <c r="W20" i="2"/>
  <c r="W30" i="2"/>
  <c r="Y14" i="2"/>
  <c r="X13" i="2"/>
  <c r="X16" i="2"/>
  <c r="X18" i="2"/>
  <c r="W31" i="2"/>
  <c r="X19" i="2"/>
  <c r="X20" i="2"/>
  <c r="X30" i="2"/>
  <c r="Z14" i="2"/>
  <c r="Y13" i="2"/>
  <c r="X31" i="2"/>
  <c r="Z13" i="2"/>
  <c r="Z16" i="2"/>
  <c r="Z18" i="2"/>
  <c r="Y16" i="2"/>
  <c r="Z36" i="2"/>
  <c r="Z37" i="2"/>
  <c r="Y18" i="2"/>
  <c r="Z19" i="2"/>
  <c r="Z20" i="2"/>
  <c r="Z30" i="2"/>
  <c r="T36" i="2"/>
  <c r="T37" i="2"/>
  <c r="Y19" i="2"/>
  <c r="Y20" i="2"/>
  <c r="Y30" i="2"/>
  <c r="Y31" i="2"/>
  <c r="U32" i="2"/>
  <c r="T38" i="2"/>
  <c r="T41" i="2"/>
  <c r="T51" i="2"/>
  <c r="T50" i="2"/>
  <c r="T49" i="2"/>
  <c r="Z38" i="2"/>
  <c r="Z41" i="2"/>
  <c r="T45" i="2"/>
  <c r="Z45" i="2"/>
  <c r="Z51" i="2"/>
  <c r="Z50" i="2"/>
  <c r="Z4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MHSC</author>
  </authors>
  <commentList>
    <comment ref="N27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対売上高</t>
        </r>
      </text>
    </comment>
    <comment ref="N28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対売上高</t>
        </r>
      </text>
    </comment>
    <comment ref="N29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対売上高</t>
        </r>
      </text>
    </comment>
  </commentList>
</comments>
</file>

<file path=xl/sharedStrings.xml><?xml version="1.0" encoding="utf-8"?>
<sst xmlns="http://schemas.openxmlformats.org/spreadsheetml/2006/main" count="159" uniqueCount="108">
  <si>
    <t>売上高</t>
  </si>
  <si>
    <t>営業利益</t>
  </si>
  <si>
    <t>受取配当金</t>
  </si>
  <si>
    <t>利息支払</t>
  </si>
  <si>
    <t>税引前利益</t>
  </si>
  <si>
    <t>税引後利益</t>
  </si>
  <si>
    <t>減価償却費</t>
  </si>
  <si>
    <t>のれん償却費</t>
  </si>
  <si>
    <t>売掛金</t>
  </si>
  <si>
    <t>棚卸資産</t>
  </si>
  <si>
    <t>買掛金</t>
  </si>
  <si>
    <t>投資有価証券</t>
  </si>
  <si>
    <t>借入金</t>
  </si>
  <si>
    <t>リース債務</t>
  </si>
  <si>
    <t>純資産</t>
  </si>
  <si>
    <t>23/3</t>
    <phoneticPr fontId="1"/>
  </si>
  <si>
    <t>24/3</t>
    <phoneticPr fontId="1"/>
  </si>
  <si>
    <t>25/3</t>
    <phoneticPr fontId="1"/>
  </si>
  <si>
    <t>26/3</t>
    <phoneticPr fontId="1"/>
  </si>
  <si>
    <t>27/3</t>
    <phoneticPr fontId="1"/>
  </si>
  <si>
    <t>28/3</t>
    <phoneticPr fontId="1"/>
  </si>
  <si>
    <t>不動産賃貸収支</t>
    <phoneticPr fontId="1"/>
  </si>
  <si>
    <t>のれん</t>
    <phoneticPr fontId="1"/>
  </si>
  <si>
    <t>税率</t>
    <rPh sb="0" eb="2">
      <t>ゼイリツ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</si>
  <si>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</si>
  <si>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</si>
  <si>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現預金</t>
    <rPh sb="0" eb="3">
      <t>ゲンヨキン</t>
    </rPh>
    <phoneticPr fontId="1"/>
  </si>
  <si>
    <t>EBITDA</t>
    <phoneticPr fontId="1"/>
  </si>
  <si>
    <t>営業利益</t>
    <rPh sb="0" eb="4">
      <t>エイギョウリエキ</t>
    </rPh>
    <phoneticPr fontId="1"/>
  </si>
  <si>
    <t>減価償却費</t>
    <rPh sb="0" eb="5">
      <t>ゲンカショウキャクヒ</t>
    </rPh>
    <phoneticPr fontId="1"/>
  </si>
  <si>
    <t>のれん償却費</t>
    <rPh sb="3" eb="6">
      <t>ショウキャクヒ</t>
    </rPh>
    <phoneticPr fontId="1"/>
  </si>
  <si>
    <t>売上高</t>
    <rPh sb="0" eb="3">
      <t>ウリアゲダカ</t>
    </rPh>
    <phoneticPr fontId="1"/>
  </si>
  <si>
    <t>EBITA</t>
    <phoneticPr fontId="1"/>
  </si>
  <si>
    <t>運転資本</t>
    <rPh sb="0" eb="4">
      <t>ウンテンシホン</t>
    </rPh>
    <phoneticPr fontId="1"/>
  </si>
  <si>
    <t>売掛金</t>
    <rPh sb="0" eb="3">
      <t>ウリカケキン</t>
    </rPh>
    <phoneticPr fontId="1"/>
  </si>
  <si>
    <t>回転期間</t>
    <rPh sb="0" eb="4">
      <t>カイテンキカン</t>
    </rPh>
    <phoneticPr fontId="1"/>
  </si>
  <si>
    <t>棚卸資産</t>
    <rPh sb="0" eb="4">
      <t>タナオロシシサン</t>
    </rPh>
    <phoneticPr fontId="1"/>
  </si>
  <si>
    <t>買掛金</t>
    <rPh sb="0" eb="3">
      <t>カイカケキン</t>
    </rPh>
    <phoneticPr fontId="1"/>
  </si>
  <si>
    <t>固定資産</t>
    <rPh sb="0" eb="4">
      <t>コテイシサン</t>
    </rPh>
    <phoneticPr fontId="1"/>
  </si>
  <si>
    <t>機械等</t>
    <rPh sb="2" eb="3">
      <t>トウ</t>
    </rPh>
    <phoneticPr fontId="1"/>
  </si>
  <si>
    <t>機械等</t>
    <rPh sb="0" eb="2">
      <t>キカイ</t>
    </rPh>
    <rPh sb="2" eb="3">
      <t>トウ</t>
    </rPh>
    <phoneticPr fontId="1"/>
  </si>
  <si>
    <t>償却性資産</t>
    <rPh sb="0" eb="2">
      <t>ショウキャク</t>
    </rPh>
    <rPh sb="2" eb="3">
      <t>セイ</t>
    </rPh>
    <rPh sb="3" eb="5">
      <t>シサン</t>
    </rPh>
    <phoneticPr fontId="1"/>
  </si>
  <si>
    <t>有利子負債</t>
    <rPh sb="0" eb="5">
      <t>ユウリシフサイ</t>
    </rPh>
    <phoneticPr fontId="1"/>
  </si>
  <si>
    <t>借入金</t>
    <rPh sb="0" eb="3">
      <t>カリイレキン</t>
    </rPh>
    <phoneticPr fontId="1"/>
  </si>
  <si>
    <t>リース債務</t>
    <rPh sb="3" eb="5">
      <t>サイム</t>
    </rPh>
    <phoneticPr fontId="1"/>
  </si>
  <si>
    <t>余剰現預金</t>
    <rPh sb="0" eb="5">
      <t>ヨジョウゲンヨキン</t>
    </rPh>
    <phoneticPr fontId="1"/>
  </si>
  <si>
    <t>必要最低現預金</t>
    <rPh sb="0" eb="7">
      <t>ヒツヨウサイテイゲンヨキン</t>
    </rPh>
    <phoneticPr fontId="1"/>
  </si>
  <si>
    <t>純有利子負債</t>
    <rPh sb="0" eb="6">
      <t>ジュンユウリシフサイ</t>
    </rPh>
    <phoneticPr fontId="1"/>
  </si>
  <si>
    <t>資産</t>
    <rPh sb="0" eb="2">
      <t>シサン</t>
    </rPh>
    <phoneticPr fontId="1"/>
  </si>
  <si>
    <t>負債</t>
    <rPh sb="0" eb="2">
      <t>フサイ</t>
    </rPh>
    <phoneticPr fontId="1"/>
  </si>
  <si>
    <t>設備投資</t>
    <rPh sb="0" eb="4">
      <t>セツビトウシ</t>
    </rPh>
    <phoneticPr fontId="1"/>
  </si>
  <si>
    <t>非事業用資産</t>
    <rPh sb="0" eb="6">
      <t>ヒジギョウヨウシサン</t>
    </rPh>
    <phoneticPr fontId="1"/>
  </si>
  <si>
    <t>賃貸用不動産</t>
    <rPh sb="0" eb="6">
      <t>チンタイヨウフドウサン</t>
    </rPh>
    <phoneticPr fontId="1"/>
  </si>
  <si>
    <t>投資有価証券</t>
    <rPh sb="0" eb="6">
      <t>トウシユウカショウケン</t>
    </rPh>
    <phoneticPr fontId="1"/>
  </si>
  <si>
    <t>時価</t>
    <rPh sb="0" eb="2">
      <t>ジカ</t>
    </rPh>
    <phoneticPr fontId="1"/>
  </si>
  <si>
    <t>賃貸用不動産除く</t>
    <rPh sb="0" eb="7">
      <t>チンタイヨウフドウサンノゾ</t>
    </rPh>
    <phoneticPr fontId="1"/>
  </si>
  <si>
    <t>対前年比</t>
    <rPh sb="0" eb="4">
      <t>タイゼンネンヒ</t>
    </rPh>
    <phoneticPr fontId="1"/>
  </si>
  <si>
    <t>EBITAにかかる税金</t>
    <rPh sb="9" eb="11">
      <t>ゼイキン</t>
    </rPh>
    <phoneticPr fontId="1"/>
  </si>
  <si>
    <t>NOPLAT</t>
    <phoneticPr fontId="1"/>
  </si>
  <si>
    <t>シナジー効果</t>
    <rPh sb="4" eb="6">
      <t>コウカ</t>
    </rPh>
    <phoneticPr fontId="1"/>
  </si>
  <si>
    <t>運転資本増加額</t>
    <rPh sb="0" eb="7">
      <t>ウンテンシホンゾウカガク</t>
    </rPh>
    <phoneticPr fontId="1"/>
  </si>
  <si>
    <t>FCF</t>
    <phoneticPr fontId="1"/>
  </si>
  <si>
    <t>平準化後</t>
    <rPh sb="0" eb="4">
      <t>ヘイジュンカゴ</t>
    </rPh>
    <phoneticPr fontId="1"/>
  </si>
  <si>
    <t>継続価値</t>
    <rPh sb="0" eb="4">
      <t>ケイゾクカチ</t>
    </rPh>
    <phoneticPr fontId="1"/>
  </si>
  <si>
    <t>WACC</t>
    <phoneticPr fontId="1"/>
  </si>
  <si>
    <t>永久成長率</t>
    <rPh sb="0" eb="5">
      <t>エイキュウセイチョウリツ</t>
    </rPh>
    <phoneticPr fontId="1"/>
  </si>
  <si>
    <t>マルチプル</t>
    <phoneticPr fontId="1"/>
  </si>
  <si>
    <t>継続価値の現在価値</t>
    <rPh sb="0" eb="4">
      <t>ケイゾクカチ</t>
    </rPh>
    <rPh sb="5" eb="9">
      <t>ゲンザイカチ</t>
    </rPh>
    <phoneticPr fontId="1"/>
  </si>
  <si>
    <t>企業価値</t>
    <rPh sb="0" eb="4">
      <t>キギョウカチ</t>
    </rPh>
    <phoneticPr fontId="1"/>
  </si>
  <si>
    <t>EBITDAマージン</t>
    <phoneticPr fontId="1"/>
  </si>
  <si>
    <t>EBITDA（シナジー含）</t>
    <rPh sb="11" eb="12">
      <t>フク</t>
    </rPh>
    <phoneticPr fontId="1"/>
  </si>
  <si>
    <t>FCFの現在価値</t>
    <rPh sb="4" eb="8">
      <t>ゲンザイカチ</t>
    </rPh>
    <phoneticPr fontId="1"/>
  </si>
  <si>
    <t>＜PL＞</t>
    <phoneticPr fontId="1"/>
  </si>
  <si>
    <t>＜BS＞</t>
    <phoneticPr fontId="1"/>
  </si>
  <si>
    <t>法人税等（税率30%）</t>
    <rPh sb="5" eb="7">
      <t>ゼイリツ</t>
    </rPh>
    <phoneticPr fontId="1"/>
  </si>
  <si>
    <t>＜永久成長法＞</t>
    <rPh sb="1" eb="6">
      <t>エイキュウセイチョウホウ</t>
    </rPh>
    <phoneticPr fontId="1"/>
  </si>
  <si>
    <t>＜マルチプル法＞</t>
    <rPh sb="6" eb="7">
      <t>ホウ</t>
    </rPh>
    <phoneticPr fontId="1"/>
  </si>
  <si>
    <t>計画期間の総和</t>
    <rPh sb="0" eb="4">
      <t>ケイカクキカン</t>
    </rPh>
    <rPh sb="5" eb="7">
      <t>ソウワ</t>
    </rPh>
    <phoneticPr fontId="1"/>
  </si>
  <si>
    <t>株式価値</t>
    <rPh sb="0" eb="4">
      <t>カブシキカチ</t>
    </rPh>
    <phoneticPr fontId="1"/>
  </si>
  <si>
    <t>EV/Sales</t>
    <phoneticPr fontId="1"/>
  </si>
  <si>
    <t>EV/EBITDA</t>
    <phoneticPr fontId="1"/>
  </si>
  <si>
    <t>EV/EBITA</t>
    <phoneticPr fontId="1"/>
  </si>
  <si>
    <t>運転資本合計</t>
    <rPh sb="0" eb="4">
      <t>ウンテンシホン</t>
    </rPh>
    <rPh sb="4" eb="6">
      <t>ゴウケイ</t>
    </rPh>
    <phoneticPr fontId="1"/>
  </si>
  <si>
    <t>賃貸用不動産土地</t>
    <rPh sb="0" eb="8">
      <t>チンタイヨウフドウサントチ</t>
    </rPh>
    <phoneticPr fontId="1"/>
  </si>
  <si>
    <t>賃貸用不動産建物</t>
    <rPh sb="0" eb="2">
      <t>チンタイ</t>
    </rPh>
    <rPh sb="2" eb="3">
      <t>ヨウ</t>
    </rPh>
    <rPh sb="3" eb="6">
      <t>フドウサン</t>
    </rPh>
    <rPh sb="6" eb="8">
      <t>タテモノ</t>
    </rPh>
    <phoneticPr fontId="1"/>
  </si>
  <si>
    <t>賃貸用不動産時価</t>
    <rPh sb="0" eb="6">
      <t>チンタイヨウフドウサン</t>
    </rPh>
    <rPh sb="6" eb="8">
      <t>ジカ</t>
    </rPh>
    <phoneticPr fontId="1"/>
  </si>
  <si>
    <t>投資有価証券時価</t>
    <rPh sb="0" eb="6">
      <t>トウシユウカショウケン</t>
    </rPh>
    <rPh sb="6" eb="8">
      <t>ジカ</t>
    </rPh>
    <phoneticPr fontId="1"/>
  </si>
  <si>
    <t>売上高成長率</t>
    <rPh sb="0" eb="3">
      <t>ウリアゲダカ</t>
    </rPh>
    <rPh sb="3" eb="6">
      <t>セイチョウリツ</t>
    </rPh>
    <phoneticPr fontId="1"/>
  </si>
  <si>
    <t>設備投資計画</t>
    <rPh sb="0" eb="4">
      <t>セツビトウシ</t>
    </rPh>
    <rPh sb="4" eb="6">
      <t>ケイカク</t>
    </rPh>
    <phoneticPr fontId="1"/>
  </si>
  <si>
    <t>減価償却費計画</t>
    <rPh sb="0" eb="7">
      <t>ゲンカショウキャクヒケイカク</t>
    </rPh>
    <phoneticPr fontId="1"/>
  </si>
  <si>
    <t>財務諸表前提</t>
    <rPh sb="0" eb="6">
      <t>ザイムショヒョウゼンテイ</t>
    </rPh>
    <phoneticPr fontId="1"/>
  </si>
  <si>
    <t>その他前提</t>
    <rPh sb="2" eb="3">
      <t>タ</t>
    </rPh>
    <rPh sb="3" eb="5">
      <t>ゼンテイ</t>
    </rPh>
    <phoneticPr fontId="1"/>
  </si>
  <si>
    <t>将来計画に係る前提</t>
    <rPh sb="0" eb="4">
      <t>ショウライケイカク</t>
    </rPh>
    <rPh sb="5" eb="6">
      <t>カカ</t>
    </rPh>
    <rPh sb="7" eb="9">
      <t>ゼンテイ</t>
    </rPh>
    <phoneticPr fontId="1"/>
  </si>
  <si>
    <t>バリュエーションに係る前提</t>
    <rPh sb="9" eb="10">
      <t>カカ</t>
    </rPh>
    <rPh sb="11" eb="13">
      <t>ゼンテイ</t>
    </rPh>
    <phoneticPr fontId="1"/>
  </si>
  <si>
    <t>前提条件</t>
    <rPh sb="0" eb="4">
      <t>ゼンテイジョウケン</t>
    </rPh>
    <phoneticPr fontId="1"/>
  </si>
  <si>
    <t>EBITDAマージン変化</t>
    <rPh sb="10" eb="12">
      <t>ヘンカ</t>
    </rPh>
    <phoneticPr fontId="1"/>
  </si>
  <si>
    <t>財務諸表の再構成</t>
    <rPh sb="0" eb="4">
      <t>ザイムショヒョウ</t>
    </rPh>
    <rPh sb="5" eb="8">
      <t>サイコウセイ</t>
    </rPh>
    <phoneticPr fontId="1"/>
  </si>
  <si>
    <t>PLの再構成</t>
    <rPh sb="3" eb="6">
      <t>サイコウセイ</t>
    </rPh>
    <phoneticPr fontId="1"/>
  </si>
  <si>
    <t>BSの再構成</t>
    <rPh sb="2" eb="5">
      <t>サイコウセイ</t>
    </rPh>
    <phoneticPr fontId="1"/>
  </si>
  <si>
    <t>バリュエーション</t>
    <phoneticPr fontId="1"/>
  </si>
  <si>
    <t>実績</t>
    <rPh sb="0" eb="2">
      <t>ジッセキ</t>
    </rPh>
    <phoneticPr fontId="1"/>
  </si>
  <si>
    <t>計画期間</t>
    <rPh sb="0" eb="4">
      <t>ケイカクキカン</t>
    </rPh>
    <phoneticPr fontId="1"/>
  </si>
  <si>
    <t>FCFの算出</t>
    <rPh sb="4" eb="6">
      <t>サンシュツ</t>
    </rPh>
    <phoneticPr fontId="1"/>
  </si>
  <si>
    <t>企業価値及び株式価値の算出</t>
    <rPh sb="0" eb="5">
      <t>キギョウカチオヨ</t>
    </rPh>
    <rPh sb="6" eb="10">
      <t>カブシキカチ</t>
    </rPh>
    <rPh sb="11" eb="13">
      <t>サンシュツ</t>
    </rPh>
    <phoneticPr fontId="1"/>
  </si>
  <si>
    <t>ビジネス法務簡易DCF法用参考エクセルファイル</t>
    <rPh sb="4" eb="6">
      <t>ホウム</t>
    </rPh>
    <rPh sb="6" eb="8">
      <t>カンイ</t>
    </rPh>
    <rPh sb="11" eb="12">
      <t>ホウ</t>
    </rPh>
    <rPh sb="12" eb="13">
      <t>ヨウ</t>
    </rPh>
    <rPh sb="13" eb="15">
      <t>サンコウ</t>
    </rPh>
    <phoneticPr fontId="1"/>
  </si>
  <si>
    <t>インプライドマルチプルの算出(24/3)</t>
    <rPh sb="12" eb="14">
      <t>サンシュツ</t>
    </rPh>
    <phoneticPr fontId="1"/>
  </si>
  <si>
    <t>青字：直接入力</t>
    <rPh sb="0" eb="2">
      <t>アオジ</t>
    </rPh>
    <rPh sb="3" eb="7">
      <t>チョクセツニュウリョク</t>
    </rPh>
    <phoneticPr fontId="1"/>
  </si>
  <si>
    <t>黒字：数式</t>
    <rPh sb="0" eb="2">
      <t>クロジ</t>
    </rPh>
    <rPh sb="3" eb="5">
      <t>スウシキ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</si>
</sst>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\(#,##0\)"/>
    <numFmt numFmtId="177" formatCode="0.0\x"/>
    <numFmt numFmtId="178" formatCode="0.0%_);\(0.0%\);0.0%_);@_)"/>
    <numFmt numFmtId="179" formatCode="0&quot;日&quot;"/>
    <numFmt numFmtId="180" formatCode="0.0\p\p"/>
    <numFmt numFmtId="181" formatCode="&quot;Year&quot;\ 0"/>
  </numFmts>
  <fonts count="8">
    <font>
      <sz val="11"/>
      <color theme="1"/>
      <name val="Arial"/>
      <family val="2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theme="1"/>
      <name val="游明朝"/>
      <family val="1"/>
      <charset val="128"/>
    </font>
    <font>
      <b/>
      <sz val="10"/>
      <color theme="1"/>
      <name val="游明朝"/>
      <family val="1"/>
      <charset val="128"/>
    </font>
    <font>
      <i/>
      <sz val="10"/>
      <color theme="1"/>
      <name val="游明朝"/>
      <family val="1"/>
      <charset val="128"/>
    </font>
    <font>
      <sz val="10"/>
      <color rgb="FF0000FF"/>
      <name val="游明朝"/>
      <family val="1"/>
      <charset val="128"/>
    </font>
    <font>
      <b/>
      <sz val="12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56" fontId="4" fillId="0" borderId="0" xfId="0" quotePrefix="1" applyNumberFormat="1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56" fontId="4" fillId="0" borderId="1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 indent="1"/>
    </xf>
    <xf numFmtId="176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right" vertical="center"/>
    </xf>
    <xf numFmtId="176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178" fontId="6" fillId="0" borderId="0" xfId="0" applyNumberFormat="1" applyFont="1">
      <alignment vertical="center"/>
    </xf>
    <xf numFmtId="0" fontId="7" fillId="0" borderId="0" xfId="0" applyFont="1">
      <alignment vertical="center"/>
    </xf>
    <xf numFmtId="177" fontId="6" fillId="0" borderId="0" xfId="0" applyNumberFormat="1" applyFont="1">
      <alignment vertical="center"/>
    </xf>
    <xf numFmtId="176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56" fontId="4" fillId="0" borderId="2" xfId="0" quotePrefix="1" applyNumberFormat="1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0" fontId="3" fillId="0" borderId="2" xfId="0" applyFont="1" applyBorder="1">
      <alignment vertical="center"/>
    </xf>
    <xf numFmtId="180" fontId="6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6" fontId="4" fillId="0" borderId="1" xfId="0" quotePrefix="1" applyNumberFormat="1" applyFont="1" applyBorder="1" applyAlignment="1">
      <alignment horizontal="center" vertical="center"/>
    </xf>
    <xf numFmtId="181" fontId="3" fillId="0" borderId="0" xfId="0" applyNumberFormat="1" applyFont="1" applyAlignment="1">
      <alignment horizontal="center" vertical="center"/>
    </xf>
    <xf numFmtId="56" fontId="4" fillId="0" borderId="3" xfId="0" quotePrefix="1" applyNumberFormat="1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178" fontId="3" fillId="0" borderId="0" xfId="0" applyNumberFormat="1" applyFont="1">
      <alignment vertical="center"/>
    </xf>
    <xf numFmtId="56" fontId="4" fillId="0" borderId="0" xfId="0" quotePrefix="1" applyNumberFormat="1" applyFont="1" applyAlignment="1">
      <alignment horizontal="left" vertical="center"/>
    </xf>
    <xf numFmtId="0" fontId="3" fillId="0" borderId="3" xfId="0" applyFont="1" applyBorder="1">
      <alignment vertical="center"/>
    </xf>
    <xf numFmtId="176" fontId="4" fillId="0" borderId="0" xfId="0" applyNumberFormat="1" applyFont="1" applyAlignment="1">
      <alignment horizontal="centerContinuous" vertical="center"/>
    </xf>
    <xf numFmtId="178" fontId="5" fillId="0" borderId="0" xfId="0" applyNumberFormat="1" applyFont="1">
      <alignment vertical="center"/>
    </xf>
    <xf numFmtId="176" fontId="4" fillId="0" borderId="0" xfId="0" applyNumberFormat="1" applyFont="1" applyAlignment="1">
      <alignment horizontal="center" vertical="center"/>
    </xf>
    <xf numFmtId="176" fontId="4" fillId="0" borderId="4" xfId="0" applyNumberFormat="1" applyFont="1" applyBorder="1" applyAlignment="1">
      <alignment horizontal="centerContinuous" vertical="center"/>
    </xf>
    <xf numFmtId="176" fontId="4" fillId="0" borderId="5" xfId="0" applyNumberFormat="1" applyFont="1" applyBorder="1" applyAlignment="1">
      <alignment horizontal="centerContinuous" vertical="center"/>
    </xf>
    <xf numFmtId="176" fontId="4" fillId="0" borderId="6" xfId="0" quotePrefix="1" applyNumberFormat="1" applyFont="1" applyBorder="1" applyAlignment="1">
      <alignment horizontal="center" vertical="center"/>
    </xf>
    <xf numFmtId="176" fontId="4" fillId="0" borderId="7" xfId="0" quotePrefix="1" applyNumberFormat="1" applyFont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178" fontId="5" fillId="0" borderId="4" xfId="0" applyNumberFormat="1" applyFont="1" applyBorder="1">
      <alignment vertical="center"/>
    </xf>
    <xf numFmtId="178" fontId="5" fillId="0" borderId="5" xfId="0" applyNumberFormat="1" applyFont="1" applyBorder="1">
      <alignment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179" fontId="5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Z51"/>
  <sheetViews>
    <sheetView showGridLines="0" tabSelected="1" zoomScale="85" zoomScaleNormal="85" zoomScaleSheetLayoutView="85" workbookViewId="0"/>
  </sheetViews>
  <sheetFormatPr defaultColWidth="9" defaultRowHeight="16.2"/>
  <cols>
    <col min="1" max="1" width="9" style="1"/>
    <col min="2" max="15" width="9" style="1" customWidth="1"/>
    <col min="16" max="17" width="9" style="1"/>
    <col min="18" max="24" width="9" style="1" customWidth="1"/>
    <col min="25" max="16384" width="9" style="1"/>
  </cols>
  <sheetData>
    <row r="2" spans="2:26" ht="19.8">
      <c r="B2" s="17" t="s">
        <v>104</v>
      </c>
    </row>
    <row r="3" spans="2:26">
      <c r="B3" s="14" t="s">
        <v>106</v>
      </c>
    </row>
    <row r="4" spans="2:26">
      <c r="B4" s="1" t="s">
        <v>107</v>
      </c>
    </row>
    <row r="5" spans="2:26" ht="15" customHeight="1"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2:26" ht="15" customHeight="1">
      <c r="B6" s="17" t="s">
        <v>94</v>
      </c>
      <c r="D6" s="2"/>
      <c r="E6" s="2"/>
      <c r="F6" s="2"/>
      <c r="G6" s="2"/>
      <c r="H6" s="2"/>
      <c r="I6" s="2"/>
      <c r="J6" s="21"/>
      <c r="K6" s="17" t="s">
        <v>96</v>
      </c>
      <c r="L6" s="2"/>
      <c r="M6" s="2"/>
      <c r="N6" s="2"/>
      <c r="O6" s="2"/>
      <c r="P6" s="28"/>
      <c r="R6" s="17" t="s">
        <v>99</v>
      </c>
      <c r="S6" s="17"/>
    </row>
    <row r="7" spans="2:26" ht="15" customHeight="1">
      <c r="B7" s="17"/>
      <c r="D7" s="2"/>
      <c r="E7" s="2"/>
      <c r="F7" s="2"/>
      <c r="G7" s="2"/>
      <c r="H7" s="2"/>
      <c r="I7" s="2"/>
      <c r="J7" s="21"/>
      <c r="K7" s="17"/>
      <c r="L7" s="2"/>
      <c r="M7" s="2"/>
      <c r="N7" s="2"/>
      <c r="O7" s="2"/>
      <c r="P7" s="28"/>
      <c r="R7" s="17"/>
      <c r="S7" s="17"/>
    </row>
    <row r="8" spans="2:26" ht="15" customHeight="1">
      <c r="D8" s="2"/>
      <c r="E8" s="2"/>
      <c r="F8" s="2"/>
      <c r="G8" s="2"/>
      <c r="H8" s="2"/>
      <c r="I8" s="2"/>
      <c r="J8" s="21"/>
      <c r="K8" s="2"/>
      <c r="L8" s="2"/>
      <c r="M8" s="2"/>
      <c r="N8" s="2"/>
      <c r="O8" s="2"/>
      <c r="P8" s="28"/>
      <c r="R8" s="17"/>
      <c r="S8" s="17"/>
      <c r="U8" s="27">
        <v>1</v>
      </c>
      <c r="V8" s="27">
        <f>+U8+1</f>
        <v>2</v>
      </c>
      <c r="W8" s="27">
        <f>+V8+1</f>
        <v>3</v>
      </c>
      <c r="X8" s="27">
        <f>+W8+1</f>
        <v>4</v>
      </c>
      <c r="Y8" s="27">
        <f>+X8+1</f>
        <v>5</v>
      </c>
    </row>
    <row r="9" spans="2:26" ht="15" customHeight="1">
      <c r="B9" s="15" t="s">
        <v>90</v>
      </c>
      <c r="D9" s="2"/>
      <c r="E9" s="2"/>
      <c r="F9" s="2"/>
      <c r="G9" s="2"/>
      <c r="H9" s="2"/>
      <c r="I9" s="2"/>
      <c r="J9" s="21"/>
      <c r="K9" s="15" t="s">
        <v>97</v>
      </c>
      <c r="N9" s="2"/>
      <c r="O9" s="2"/>
      <c r="P9" s="28"/>
      <c r="Q9" s="2"/>
      <c r="R9" s="15" t="s">
        <v>102</v>
      </c>
      <c r="S9" s="6"/>
      <c r="T9" s="33" t="s">
        <v>100</v>
      </c>
      <c r="U9" s="36" t="s">
        <v>101</v>
      </c>
      <c r="V9" s="33"/>
      <c r="W9" s="33"/>
      <c r="X9" s="33"/>
      <c r="Y9" s="37"/>
      <c r="Z9" s="35" t="s">
        <v>62</v>
      </c>
    </row>
    <row r="10" spans="2:26" ht="15" customHeight="1">
      <c r="B10" s="3" t="s">
        <v>72</v>
      </c>
      <c r="D10" s="4" t="s">
        <v>15</v>
      </c>
      <c r="E10" s="2"/>
      <c r="F10" s="3" t="s">
        <v>73</v>
      </c>
      <c r="H10" s="4" t="s">
        <v>15</v>
      </c>
      <c r="I10" s="2"/>
      <c r="J10" s="21"/>
      <c r="K10" s="15"/>
      <c r="M10" s="4" t="s">
        <v>15</v>
      </c>
      <c r="N10" s="2"/>
      <c r="O10" s="2"/>
      <c r="P10" s="28"/>
      <c r="Q10" s="2"/>
      <c r="R10" s="6"/>
      <c r="S10" s="6"/>
      <c r="T10" s="26" t="s">
        <v>15</v>
      </c>
      <c r="U10" s="38" t="s">
        <v>16</v>
      </c>
      <c r="V10" s="26" t="s">
        <v>17</v>
      </c>
      <c r="W10" s="26" t="s">
        <v>18</v>
      </c>
      <c r="X10" s="26" t="s">
        <v>19</v>
      </c>
      <c r="Y10" s="39" t="s">
        <v>20</v>
      </c>
      <c r="Z10" s="26" t="s">
        <v>20</v>
      </c>
    </row>
    <row r="11" spans="2:26" ht="15" customHeight="1">
      <c r="B11" s="5" t="s">
        <v>0</v>
      </c>
      <c r="D11" s="13">
        <v>932</v>
      </c>
      <c r="E11" s="13"/>
      <c r="F11" s="1" t="s">
        <v>48</v>
      </c>
      <c r="H11" s="6">
        <f>+SUM(H12:H19)</f>
        <v>1102</v>
      </c>
      <c r="I11" s="6"/>
      <c r="J11" s="22"/>
      <c r="K11" s="5" t="s">
        <v>0</v>
      </c>
      <c r="L11" s="5"/>
      <c r="M11" s="6">
        <f>+D11</f>
        <v>932</v>
      </c>
      <c r="N11" s="2"/>
      <c r="O11" s="2"/>
      <c r="P11" s="28"/>
      <c r="Q11" s="6"/>
      <c r="R11" s="6" t="s">
        <v>31</v>
      </c>
      <c r="S11" s="6"/>
      <c r="T11" s="6">
        <f>+M11</f>
        <v>932</v>
      </c>
      <c r="U11" s="40">
        <f>+T11*(1+U$12)</f>
        <v>959.96</v>
      </c>
      <c r="V11" s="6">
        <f>+U11*(1+V$12)</f>
        <v>988.75880000000006</v>
      </c>
      <c r="W11" s="6">
        <f>+V11*(1+W$12)</f>
        <v>1018.4215640000001</v>
      </c>
      <c r="X11" s="6">
        <f>+W11*(1+X$12)</f>
        <v>1048.9742109200001</v>
      </c>
      <c r="Y11" s="41">
        <f>+X11*(1+Y$12)</f>
        <v>1080.4434372476001</v>
      </c>
      <c r="Z11" s="6">
        <f>+Y11</f>
        <v>1080.4434372476001</v>
      </c>
    </row>
    <row r="12" spans="2:26" ht="15" customHeight="1">
      <c r="B12" s="5" t="s">
        <v>1</v>
      </c>
      <c r="D12" s="13">
        <v>84</v>
      </c>
      <c r="E12" s="13"/>
      <c r="F12" s="7" t="s">
        <v>26</v>
      </c>
      <c r="H12" s="13">
        <v>44</v>
      </c>
      <c r="I12" s="6"/>
      <c r="J12" s="22"/>
      <c r="K12" s="6" t="s">
        <v>28</v>
      </c>
      <c r="L12" s="6"/>
      <c r="M12" s="6">
        <f>+D12</f>
        <v>84</v>
      </c>
      <c r="N12" s="2"/>
      <c r="O12" s="2"/>
      <c r="P12" s="29"/>
      <c r="Q12" s="6"/>
      <c r="R12" s="10" t="s">
        <v>56</v>
      </c>
      <c r="S12" s="10"/>
      <c r="T12" s="10"/>
      <c r="U12" s="42">
        <f>+D36</f>
        <v>0.03</v>
      </c>
      <c r="V12" s="34">
        <f>+E36</f>
        <v>0.03</v>
      </c>
      <c r="W12" s="34">
        <f>+F36</f>
        <v>0.03</v>
      </c>
      <c r="X12" s="34">
        <f>+G36</f>
        <v>0.03</v>
      </c>
      <c r="Y12" s="43">
        <f>+H36</f>
        <v>0.03</v>
      </c>
      <c r="Z12" s="10"/>
    </row>
    <row r="13" spans="2:26" ht="15" customHeight="1">
      <c r="B13" s="5" t="s">
        <v>21</v>
      </c>
      <c r="D13" s="13">
        <v>8</v>
      </c>
      <c r="E13" s="13"/>
      <c r="F13" s="7" t="s">
        <v>8</v>
      </c>
      <c r="H13" s="13">
        <v>176</v>
      </c>
      <c r="I13" s="6"/>
      <c r="J13" s="22"/>
      <c r="K13" s="6" t="s">
        <v>29</v>
      </c>
      <c r="L13" s="6"/>
      <c r="M13" s="6">
        <f>+D20</f>
        <v>47</v>
      </c>
      <c r="N13" s="2"/>
      <c r="O13" s="2"/>
      <c r="P13" s="29"/>
      <c r="Q13" s="6"/>
      <c r="R13" s="6" t="s">
        <v>27</v>
      </c>
      <c r="S13" s="6"/>
      <c r="T13" s="6">
        <f>+簡易dcf!M15</f>
        <v>141</v>
      </c>
      <c r="U13" s="40">
        <f>+U11*U14</f>
        <v>145.23000000000002</v>
      </c>
      <c r="V13" s="6">
        <f>+V11*V14</f>
        <v>149.58690000000001</v>
      </c>
      <c r="W13" s="6">
        <f>+W11*W14</f>
        <v>154.07450700000001</v>
      </c>
      <c r="X13" s="6">
        <f>+X11*X14</f>
        <v>158.69674221000002</v>
      </c>
      <c r="Y13" s="41">
        <f>+Y11*Y14</f>
        <v>163.4576444763</v>
      </c>
      <c r="Z13" s="6">
        <f>+Y13</f>
        <v>163.4576444763</v>
      </c>
    </row>
    <row r="14" spans="2:26" ht="15" customHeight="1">
      <c r="B14" s="5" t="s">
        <v>2</v>
      </c>
      <c r="D14" s="13">
        <v>2</v>
      </c>
      <c r="E14" s="13"/>
      <c r="F14" s="7" t="s">
        <v>9</v>
      </c>
      <c r="H14" s="13">
        <v>194</v>
      </c>
      <c r="I14" s="6"/>
      <c r="J14" s="22"/>
      <c r="K14" s="6" t="s">
        <v>30</v>
      </c>
      <c r="L14" s="6"/>
      <c r="M14" s="6">
        <f>+D21</f>
        <v>10</v>
      </c>
      <c r="N14" s="2"/>
      <c r="O14" s="2"/>
      <c r="P14" s="29"/>
      <c r="Q14" s="6"/>
      <c r="R14" s="10" t="s">
        <v>69</v>
      </c>
      <c r="S14" s="10"/>
      <c r="T14" s="34">
        <f>+T13/T11</f>
        <v>0.15128755364806867</v>
      </c>
      <c r="U14" s="42">
        <f>+T14+D37/100</f>
        <v>0.15128755364806867</v>
      </c>
      <c r="V14" s="34">
        <f>+U14+E37/100</f>
        <v>0.15128755364806867</v>
      </c>
      <c r="W14" s="34">
        <f>+V14+F37/100</f>
        <v>0.15128755364806867</v>
      </c>
      <c r="X14" s="34">
        <f>+W14+G37/100</f>
        <v>0.15128755364806867</v>
      </c>
      <c r="Y14" s="43">
        <f>+X14+H37/100</f>
        <v>0.15128755364806867</v>
      </c>
      <c r="Z14" s="34">
        <f>+Y14</f>
        <v>0.15128755364806867</v>
      </c>
    </row>
    <row r="15" spans="2:26" ht="15" customHeight="1">
      <c r="B15" s="5" t="s">
        <v>3</v>
      </c>
      <c r="D15" s="13">
        <v>5</v>
      </c>
      <c r="E15" s="13"/>
      <c r="F15" s="7" t="s">
        <v>24</v>
      </c>
      <c r="H15" s="13">
        <v>35</v>
      </c>
      <c r="I15" s="6"/>
      <c r="J15" s="22"/>
      <c r="K15" s="1" t="s">
        <v>27</v>
      </c>
      <c r="M15" s="6">
        <f>+M12+M13+M14</f>
        <v>141</v>
      </c>
      <c r="N15" s="2"/>
      <c r="O15" s="2"/>
      <c r="P15" s="29"/>
      <c r="Q15" s="6"/>
      <c r="R15" s="6" t="s">
        <v>59</v>
      </c>
      <c r="S15" s="6"/>
      <c r="T15" s="6"/>
      <c r="U15" s="40">
        <f>+D38</f>
        <v>5</v>
      </c>
      <c r="V15" s="6">
        <f>+E38</f>
        <v>10</v>
      </c>
      <c r="W15" s="6">
        <f>+F38</f>
        <v>15</v>
      </c>
      <c r="X15" s="6">
        <f>+G38</f>
        <v>15</v>
      </c>
      <c r="Y15" s="41">
        <f>+H38</f>
        <v>15</v>
      </c>
      <c r="Z15" s="10">
        <f>+Y15</f>
        <v>15</v>
      </c>
    </row>
    <row r="16" spans="2:26" ht="15" customHeight="1">
      <c r="B16" s="5" t="s">
        <v>4</v>
      </c>
      <c r="D16" s="6">
        <f>+D12+D13+D14-D15</f>
        <v>89</v>
      </c>
      <c r="E16" s="6"/>
      <c r="F16" s="7" t="s">
        <v>25</v>
      </c>
      <c r="H16" s="13">
        <v>370</v>
      </c>
      <c r="I16" s="6"/>
      <c r="J16" s="22"/>
      <c r="K16" s="1" t="s">
        <v>69</v>
      </c>
      <c r="M16" s="30">
        <f>+M15/M11</f>
        <v>0.15128755364806867</v>
      </c>
      <c r="N16" s="2"/>
      <c r="O16" s="2"/>
      <c r="P16" s="29"/>
      <c r="Q16" s="6"/>
      <c r="R16" s="6" t="s">
        <v>70</v>
      </c>
      <c r="S16" s="6"/>
      <c r="T16" s="6">
        <f t="shared" ref="T16:Z16" si="0">+T13+T15</f>
        <v>141</v>
      </c>
      <c r="U16" s="40">
        <f t="shared" si="0"/>
        <v>150.23000000000002</v>
      </c>
      <c r="V16" s="6">
        <f t="shared" si="0"/>
        <v>159.58690000000001</v>
      </c>
      <c r="W16" s="6">
        <f t="shared" si="0"/>
        <v>169.07450700000001</v>
      </c>
      <c r="X16" s="6">
        <f t="shared" si="0"/>
        <v>173.69674221000002</v>
      </c>
      <c r="Y16" s="41">
        <f t="shared" si="0"/>
        <v>178.4576444763</v>
      </c>
      <c r="Z16" s="6">
        <f t="shared" si="0"/>
        <v>178.4576444763</v>
      </c>
    </row>
    <row r="17" spans="2:26" ht="15" customHeight="1">
      <c r="B17" s="5" t="s">
        <v>74</v>
      </c>
      <c r="D17" s="6">
        <f>+D16*$D$27</f>
        <v>26.7</v>
      </c>
      <c r="E17" s="6"/>
      <c r="F17" s="7" t="s">
        <v>39</v>
      </c>
      <c r="H17" s="13">
        <v>248</v>
      </c>
      <c r="I17" s="6"/>
      <c r="J17" s="22"/>
      <c r="N17" s="2"/>
      <c r="O17" s="2"/>
      <c r="P17" s="29"/>
      <c r="Q17" s="6"/>
      <c r="R17" s="6" t="s">
        <v>29</v>
      </c>
      <c r="S17" s="6"/>
      <c r="T17" s="6">
        <f>+D20</f>
        <v>47</v>
      </c>
      <c r="U17" s="40">
        <f>+D40</f>
        <v>48</v>
      </c>
      <c r="V17" s="6">
        <f>+E40</f>
        <v>48</v>
      </c>
      <c r="W17" s="6">
        <f>+F40</f>
        <v>47</v>
      </c>
      <c r="X17" s="6">
        <f>+G40</f>
        <v>54</v>
      </c>
      <c r="Y17" s="41">
        <f>+H40</f>
        <v>56</v>
      </c>
      <c r="Z17" s="6">
        <f>+Y17</f>
        <v>56</v>
      </c>
    </row>
    <row r="18" spans="2:26" ht="15" customHeight="1">
      <c r="B18" s="5" t="s">
        <v>5</v>
      </c>
      <c r="D18" s="6">
        <f>+D16-D17</f>
        <v>62.3</v>
      </c>
      <c r="E18" s="6"/>
      <c r="F18" s="7" t="s">
        <v>22</v>
      </c>
      <c r="H18" s="13">
        <v>30</v>
      </c>
      <c r="I18" s="6"/>
      <c r="J18" s="22"/>
      <c r="K18" s="1" t="s">
        <v>27</v>
      </c>
      <c r="M18" s="6">
        <f>+M15</f>
        <v>141</v>
      </c>
      <c r="N18" s="2"/>
      <c r="O18" s="2"/>
      <c r="P18" s="29"/>
      <c r="Q18" s="6"/>
      <c r="R18" s="6" t="s">
        <v>32</v>
      </c>
      <c r="S18" s="6"/>
      <c r="T18" s="6">
        <f t="shared" ref="T18:Z18" si="1">+T16-T17</f>
        <v>94</v>
      </c>
      <c r="U18" s="40">
        <f t="shared" si="1"/>
        <v>102.23000000000002</v>
      </c>
      <c r="V18" s="6">
        <f t="shared" si="1"/>
        <v>111.58690000000001</v>
      </c>
      <c r="W18" s="6">
        <f t="shared" si="1"/>
        <v>122.07450700000001</v>
      </c>
      <c r="X18" s="6">
        <f t="shared" si="1"/>
        <v>119.69674221000002</v>
      </c>
      <c r="Y18" s="41">
        <f t="shared" si="1"/>
        <v>122.4576444763</v>
      </c>
      <c r="Z18" s="6">
        <f t="shared" si="1"/>
        <v>122.4576444763</v>
      </c>
    </row>
    <row r="19" spans="2:26" ht="15" customHeight="1">
      <c r="B19" s="5"/>
      <c r="D19" s="6"/>
      <c r="E19" s="6"/>
      <c r="F19" s="7" t="s">
        <v>11</v>
      </c>
      <c r="H19" s="13">
        <v>5</v>
      </c>
      <c r="I19" s="6"/>
      <c r="J19" s="22"/>
      <c r="K19" s="1" t="s">
        <v>29</v>
      </c>
      <c r="M19" s="6">
        <f>+M13</f>
        <v>47</v>
      </c>
      <c r="N19" s="2"/>
      <c r="O19" s="2"/>
      <c r="P19" s="29"/>
      <c r="Q19" s="6"/>
      <c r="R19" s="6" t="s">
        <v>57</v>
      </c>
      <c r="S19" s="6"/>
      <c r="T19" s="6">
        <f t="shared" ref="T19:Z19" si="2">+T18*$D$27</f>
        <v>28.2</v>
      </c>
      <c r="U19" s="40">
        <f t="shared" si="2"/>
        <v>30.669000000000004</v>
      </c>
      <c r="V19" s="6">
        <f t="shared" si="2"/>
        <v>33.47607</v>
      </c>
      <c r="W19" s="6">
        <f t="shared" si="2"/>
        <v>36.622352100000001</v>
      </c>
      <c r="X19" s="6">
        <f t="shared" si="2"/>
        <v>35.909022663000009</v>
      </c>
      <c r="Y19" s="41">
        <f t="shared" si="2"/>
        <v>36.737293342889998</v>
      </c>
      <c r="Z19" s="6">
        <f t="shared" si="2"/>
        <v>36.737293342889998</v>
      </c>
    </row>
    <row r="20" spans="2:26" ht="15" customHeight="1">
      <c r="B20" s="5" t="s">
        <v>6</v>
      </c>
      <c r="D20" s="13">
        <v>47</v>
      </c>
      <c r="E20" s="13"/>
      <c r="F20" s="5" t="s">
        <v>49</v>
      </c>
      <c r="H20" s="6">
        <f>+SUM(H21:H23)</f>
        <v>453</v>
      </c>
      <c r="I20" s="6"/>
      <c r="J20" s="22"/>
      <c r="K20" s="1" t="s">
        <v>32</v>
      </c>
      <c r="M20" s="6">
        <f>+M18-M19</f>
        <v>94</v>
      </c>
      <c r="N20" s="2"/>
      <c r="O20" s="2"/>
      <c r="P20" s="29"/>
      <c r="Q20" s="6"/>
      <c r="R20" s="6" t="s">
        <v>58</v>
      </c>
      <c r="S20" s="6"/>
      <c r="T20" s="6">
        <f t="shared" ref="T20:Z20" si="3">+T18-T19</f>
        <v>65.8</v>
      </c>
      <c r="U20" s="40">
        <f t="shared" si="3"/>
        <v>71.561000000000007</v>
      </c>
      <c r="V20" s="6">
        <f t="shared" si="3"/>
        <v>78.110830000000021</v>
      </c>
      <c r="W20" s="6">
        <f t="shared" si="3"/>
        <v>85.452154900000011</v>
      </c>
      <c r="X20" s="6">
        <f t="shared" si="3"/>
        <v>83.787719547000023</v>
      </c>
      <c r="Y20" s="41">
        <f t="shared" si="3"/>
        <v>85.720351133410006</v>
      </c>
      <c r="Z20" s="6">
        <f t="shared" si="3"/>
        <v>85.720351133410006</v>
      </c>
    </row>
    <row r="21" spans="2:26" ht="15" customHeight="1">
      <c r="B21" s="5" t="s">
        <v>7</v>
      </c>
      <c r="D21" s="13">
        <v>10</v>
      </c>
      <c r="E21" s="13"/>
      <c r="F21" s="7" t="s">
        <v>10</v>
      </c>
      <c r="H21" s="13">
        <v>114</v>
      </c>
      <c r="I21" s="6"/>
      <c r="J21" s="22"/>
      <c r="K21" s="6" t="s">
        <v>57</v>
      </c>
      <c r="L21" s="6"/>
      <c r="M21" s="6">
        <f>+M20*D27</f>
        <v>28.2</v>
      </c>
      <c r="N21" s="2"/>
      <c r="O21" s="2"/>
      <c r="P21" s="29"/>
      <c r="Q21" s="6"/>
      <c r="R21" s="6"/>
      <c r="S21" s="6"/>
      <c r="T21" s="6"/>
      <c r="U21" s="40"/>
      <c r="V21" s="6"/>
      <c r="W21" s="6"/>
      <c r="X21" s="6"/>
      <c r="Y21" s="41"/>
      <c r="Z21" s="6"/>
    </row>
    <row r="22" spans="2:26" ht="15" customHeight="1">
      <c r="B22" s="5"/>
      <c r="D22" s="6"/>
      <c r="E22" s="6"/>
      <c r="F22" s="7" t="s">
        <v>12</v>
      </c>
      <c r="H22" s="13">
        <v>321</v>
      </c>
      <c r="I22" s="6"/>
      <c r="J22" s="22"/>
      <c r="K22" s="1" t="s">
        <v>58</v>
      </c>
      <c r="M22" s="6">
        <f>+M20-M21</f>
        <v>65.8</v>
      </c>
      <c r="N22" s="2"/>
      <c r="O22" s="2"/>
      <c r="P22" s="29"/>
      <c r="Q22" s="6"/>
      <c r="R22" s="6" t="s">
        <v>50</v>
      </c>
      <c r="S22" s="6"/>
      <c r="T22" s="6"/>
      <c r="U22" s="40">
        <f>+-D39</f>
        <v>-50</v>
      </c>
      <c r="V22" s="6">
        <f>+-E39</f>
        <v>-48</v>
      </c>
      <c r="W22" s="6">
        <f>+-F39</f>
        <v>-46</v>
      </c>
      <c r="X22" s="6">
        <f>+-G39</f>
        <v>-88</v>
      </c>
      <c r="Y22" s="41">
        <f>+-H39</f>
        <v>-75</v>
      </c>
      <c r="Z22" s="6">
        <f>+-Z23</f>
        <v>-56</v>
      </c>
    </row>
    <row r="23" spans="2:26" ht="15" customHeight="1">
      <c r="B23" s="5"/>
      <c r="D23" s="6"/>
      <c r="E23" s="6"/>
      <c r="F23" s="7" t="s">
        <v>13</v>
      </c>
      <c r="H23" s="13">
        <v>18</v>
      </c>
      <c r="I23" s="6"/>
      <c r="J23" s="22"/>
      <c r="K23" s="2"/>
      <c r="L23" s="2"/>
      <c r="M23" s="2"/>
      <c r="N23" s="2"/>
      <c r="O23" s="2"/>
      <c r="P23" s="29"/>
      <c r="Q23" s="6"/>
      <c r="R23" s="6" t="s">
        <v>29</v>
      </c>
      <c r="S23" s="6"/>
      <c r="T23" s="6"/>
      <c r="U23" s="40">
        <f>+D40</f>
        <v>48</v>
      </c>
      <c r="V23" s="6">
        <f>+E40</f>
        <v>48</v>
      </c>
      <c r="W23" s="6">
        <f>+F40</f>
        <v>47</v>
      </c>
      <c r="X23" s="6">
        <f>+G40</f>
        <v>54</v>
      </c>
      <c r="Y23" s="41">
        <f>+H40</f>
        <v>56</v>
      </c>
      <c r="Z23" s="6">
        <f>+Y23</f>
        <v>56</v>
      </c>
    </row>
    <row r="24" spans="2:26" ht="15" customHeight="1">
      <c r="F24" s="1" t="s">
        <v>14</v>
      </c>
      <c r="H24" s="6">
        <f>+H11-H20</f>
        <v>649</v>
      </c>
      <c r="I24" s="6"/>
      <c r="J24" s="22"/>
      <c r="K24" s="31" t="s">
        <v>98</v>
      </c>
      <c r="L24" s="31"/>
      <c r="M24" s="4" t="s">
        <v>15</v>
      </c>
      <c r="N24" s="2"/>
      <c r="O24" s="2"/>
      <c r="P24" s="29"/>
      <c r="Q24" s="6"/>
      <c r="R24" s="6" t="s">
        <v>60</v>
      </c>
      <c r="S24" s="6"/>
      <c r="T24" s="6"/>
      <c r="U24" s="40">
        <f>+-(U28-T28)</f>
        <v>-7.6800000000000637</v>
      </c>
      <c r="V24" s="6">
        <f>+-(V28-U28)</f>
        <v>-7.9103999999999814</v>
      </c>
      <c r="W24" s="6">
        <f>+-(W28-V28)</f>
        <v>-8.1477119999999559</v>
      </c>
      <c r="X24" s="6">
        <f>+-(X28-W28)</f>
        <v>-8.392143360000091</v>
      </c>
      <c r="Y24" s="41">
        <f>+-(Y28-X28)</f>
        <v>-8.6439076607998686</v>
      </c>
      <c r="Z24" s="13">
        <v>0</v>
      </c>
    </row>
    <row r="25" spans="2:26" ht="15" customHeight="1">
      <c r="H25" s="6"/>
      <c r="I25" s="6"/>
      <c r="J25" s="22"/>
      <c r="K25" s="6" t="s">
        <v>33</v>
      </c>
      <c r="L25" s="6"/>
      <c r="M25" s="6">
        <f>+SUM(M27,M28,-M29)</f>
        <v>256</v>
      </c>
      <c r="N25" s="6"/>
      <c r="O25" s="6"/>
      <c r="P25" s="29"/>
      <c r="Q25" s="6"/>
      <c r="R25" s="19" t="s">
        <v>34</v>
      </c>
      <c r="S25" s="6"/>
      <c r="T25" s="6">
        <f>+T$11*簡易dcf!$O27/365</f>
        <v>175.99999999999997</v>
      </c>
      <c r="U25" s="40">
        <f>+U$11*簡易dcf!$O27/365</f>
        <v>181.28</v>
      </c>
      <c r="V25" s="6">
        <f>+V$11*簡易dcf!$O27/365</f>
        <v>186.7184</v>
      </c>
      <c r="W25" s="6">
        <f>+W$11*簡易dcf!$O27/365</f>
        <v>192.31995199999997</v>
      </c>
      <c r="X25" s="6">
        <f>+X$11*簡易dcf!$O27/365</f>
        <v>198.08955056000002</v>
      </c>
      <c r="Y25" s="41">
        <f>+Y$11*簡易dcf!$O27/365</f>
        <v>204.03223707679996</v>
      </c>
      <c r="Z25" s="6"/>
    </row>
    <row r="26" spans="2:26" ht="15" customHeight="1">
      <c r="B26" s="15" t="s">
        <v>91</v>
      </c>
      <c r="F26" s="6"/>
      <c r="G26" s="6"/>
      <c r="H26" s="6"/>
      <c r="I26" s="6"/>
      <c r="J26" s="22"/>
      <c r="K26" s="7" t="s">
        <v>46</v>
      </c>
      <c r="L26" s="7"/>
      <c r="M26" s="6">
        <f>+D28</f>
        <v>20</v>
      </c>
      <c r="P26" s="29"/>
      <c r="Q26" s="6"/>
      <c r="R26" s="19" t="s">
        <v>36</v>
      </c>
      <c r="S26" s="6"/>
      <c r="T26" s="6">
        <f>+T$11*簡易dcf!$O28/365</f>
        <v>194</v>
      </c>
      <c r="U26" s="40">
        <f>+U$11*簡易dcf!$O28/365</f>
        <v>199.82000000000002</v>
      </c>
      <c r="V26" s="6">
        <f>+V$11*簡易dcf!$O28/365</f>
        <v>205.81459999999998</v>
      </c>
      <c r="W26" s="6">
        <f>+W$11*簡易dcf!$O28/365</f>
        <v>211.98903800000002</v>
      </c>
      <c r="X26" s="6">
        <f>+X$11*簡易dcf!$O28/365</f>
        <v>218.34870914000004</v>
      </c>
      <c r="Y26" s="41">
        <f>+Y$11*簡易dcf!$O28/365</f>
        <v>224.89917041420003</v>
      </c>
      <c r="Z26" s="6"/>
    </row>
    <row r="27" spans="2:26" ht="15" customHeight="1">
      <c r="B27" s="1" t="s">
        <v>23</v>
      </c>
      <c r="D27" s="16">
        <v>0.3</v>
      </c>
      <c r="F27" s="6"/>
      <c r="G27" s="6"/>
      <c r="H27" s="6"/>
      <c r="I27" s="6"/>
      <c r="J27" s="22"/>
      <c r="K27" s="19" t="s">
        <v>34</v>
      </c>
      <c r="L27" s="19"/>
      <c r="M27" s="6">
        <f>+H13</f>
        <v>176</v>
      </c>
      <c r="N27" s="8" t="s">
        <v>35</v>
      </c>
      <c r="O27" s="46">
        <f>+M27/($D$11/365)</f>
        <v>68.927038626609431</v>
      </c>
      <c r="P27" s="29"/>
      <c r="Q27" s="6"/>
      <c r="R27" s="19" t="s">
        <v>37</v>
      </c>
      <c r="S27" s="6"/>
      <c r="T27" s="6">
        <f>+-T$11*簡易dcf!$O29/365</f>
        <v>-113.99999999999999</v>
      </c>
      <c r="U27" s="40">
        <f>+-U$11*簡易dcf!$O29/365</f>
        <v>-117.41999999999999</v>
      </c>
      <c r="V27" s="6">
        <f>+-V$11*簡易dcf!$O29/365</f>
        <v>-120.9426</v>
      </c>
      <c r="W27" s="6">
        <f>+-W$11*簡易dcf!$O29/365</f>
        <v>-124.57087800000001</v>
      </c>
      <c r="X27" s="6">
        <f>+-X$11*簡易dcf!$O29/365</f>
        <v>-128.30800434</v>
      </c>
      <c r="Y27" s="41">
        <f>+-Y$11*簡易dcf!$O29/365</f>
        <v>-132.1572444702</v>
      </c>
      <c r="Z27" s="6"/>
    </row>
    <row r="28" spans="2:26" ht="15" customHeight="1">
      <c r="B28" s="1" t="s">
        <v>46</v>
      </c>
      <c r="D28" s="13">
        <v>20</v>
      </c>
      <c r="F28" s="6"/>
      <c r="G28" s="6"/>
      <c r="H28" s="6"/>
      <c r="I28" s="6"/>
      <c r="J28" s="22"/>
      <c r="K28" s="19" t="s">
        <v>36</v>
      </c>
      <c r="L28" s="19"/>
      <c r="M28" s="6">
        <f>+H14</f>
        <v>194</v>
      </c>
      <c r="N28" s="8" t="s">
        <v>35</v>
      </c>
      <c r="O28" s="46">
        <f>+M28/($D$11/365)</f>
        <v>75.976394849785407</v>
      </c>
      <c r="P28" s="29"/>
      <c r="Q28" s="6"/>
      <c r="R28" s="19" t="s">
        <v>82</v>
      </c>
      <c r="S28" s="6"/>
      <c r="T28" s="6">
        <f t="shared" ref="T28:Y28" si="4">+SUM(T25:T27)</f>
        <v>256</v>
      </c>
      <c r="U28" s="40">
        <f t="shared" si="4"/>
        <v>263.68000000000006</v>
      </c>
      <c r="V28" s="6">
        <f t="shared" si="4"/>
        <v>271.59040000000005</v>
      </c>
      <c r="W28" s="6">
        <f t="shared" si="4"/>
        <v>279.738112</v>
      </c>
      <c r="X28" s="6">
        <f t="shared" si="4"/>
        <v>288.13025536000009</v>
      </c>
      <c r="Y28" s="41">
        <f t="shared" si="4"/>
        <v>296.77416302079996</v>
      </c>
      <c r="Z28" s="6"/>
    </row>
    <row r="29" spans="2:26" ht="15" customHeight="1">
      <c r="B29" s="1" t="s">
        <v>83</v>
      </c>
      <c r="D29" s="13">
        <v>15</v>
      </c>
      <c r="E29" s="13"/>
      <c r="F29" s="6"/>
      <c r="G29" s="6"/>
      <c r="H29" s="6"/>
      <c r="I29" s="6"/>
      <c r="J29" s="22"/>
      <c r="K29" s="19" t="s">
        <v>37</v>
      </c>
      <c r="L29" s="19"/>
      <c r="M29" s="6">
        <f>+H21</f>
        <v>114</v>
      </c>
      <c r="N29" s="8" t="s">
        <v>35</v>
      </c>
      <c r="O29" s="46">
        <f>+M29/($D$11/365)</f>
        <v>44.64592274678111</v>
      </c>
      <c r="P29" s="29"/>
      <c r="Q29" s="6"/>
      <c r="R29" s="6"/>
      <c r="S29" s="6"/>
      <c r="T29" s="6"/>
      <c r="U29" s="40"/>
      <c r="V29" s="6"/>
      <c r="W29" s="6"/>
      <c r="X29" s="6"/>
      <c r="Y29" s="41"/>
      <c r="Z29" s="6"/>
    </row>
    <row r="30" spans="2:26" ht="15" customHeight="1">
      <c r="B30" s="1" t="s">
        <v>84</v>
      </c>
      <c r="D30" s="13">
        <v>20</v>
      </c>
      <c r="E30" s="13"/>
      <c r="F30" s="6"/>
      <c r="G30" s="6"/>
      <c r="H30" s="6"/>
      <c r="I30" s="6"/>
      <c r="J30" s="22"/>
      <c r="M30" s="6"/>
      <c r="N30" s="6"/>
      <c r="O30" s="6"/>
      <c r="P30" s="29"/>
      <c r="Q30" s="6"/>
      <c r="R30" s="6" t="s">
        <v>61</v>
      </c>
      <c r="S30" s="6"/>
      <c r="T30" s="6"/>
      <c r="U30" s="44">
        <f t="shared" ref="U30:Z30" si="5">+U20+U22+U23+U24</f>
        <v>61.880999999999943</v>
      </c>
      <c r="V30" s="12">
        <f t="shared" si="5"/>
        <v>70.20043000000004</v>
      </c>
      <c r="W30" s="12">
        <f t="shared" si="5"/>
        <v>78.304442900000055</v>
      </c>
      <c r="X30" s="12">
        <f t="shared" si="5"/>
        <v>41.395576186999932</v>
      </c>
      <c r="Y30" s="45">
        <f t="shared" si="5"/>
        <v>58.076443472610137</v>
      </c>
      <c r="Z30" s="12">
        <f t="shared" si="5"/>
        <v>85.720351133410006</v>
      </c>
    </row>
    <row r="31" spans="2:26" ht="15" customHeight="1">
      <c r="B31" s="1" t="s">
        <v>85</v>
      </c>
      <c r="D31" s="13">
        <v>50</v>
      </c>
      <c r="E31" s="13"/>
      <c r="F31" s="6"/>
      <c r="G31" s="6"/>
      <c r="H31" s="6"/>
      <c r="I31" s="6"/>
      <c r="J31" s="22"/>
      <c r="K31" s="1" t="s">
        <v>38</v>
      </c>
      <c r="M31" s="6">
        <f>+SUM(M32,M33,M36)</f>
        <v>648</v>
      </c>
      <c r="N31" s="6"/>
      <c r="O31" s="6"/>
      <c r="P31" s="29"/>
      <c r="Q31" s="6"/>
      <c r="R31" s="6" t="s">
        <v>71</v>
      </c>
      <c r="S31" s="6"/>
      <c r="T31" s="6"/>
      <c r="U31" s="44">
        <f>1/(1+$D$43)^U$8*U$30</f>
        <v>57.832710280373782</v>
      </c>
      <c r="V31" s="12">
        <f>1/(1+$D$43)^V$8*V$30</f>
        <v>61.315774303432647</v>
      </c>
      <c r="W31" s="12">
        <f>1/(1+$D$43)^W$8*W$30</f>
        <v>63.919750490390982</v>
      </c>
      <c r="X31" s="12">
        <f>1/(1+$D$43)^X$8*X$30</f>
        <v>31.580486873010798</v>
      </c>
      <c r="Y31" s="45">
        <f>1/(1+$D$43)^Y$8*Y$30</f>
        <v>41.407701549535531</v>
      </c>
      <c r="Z31" s="12"/>
    </row>
    <row r="32" spans="2:26" ht="15" customHeight="1">
      <c r="B32" s="1" t="s">
        <v>86</v>
      </c>
      <c r="D32" s="13">
        <v>5</v>
      </c>
      <c r="E32" s="13"/>
      <c r="F32" s="6"/>
      <c r="G32" s="6"/>
      <c r="H32" s="6"/>
      <c r="I32" s="6"/>
      <c r="J32" s="22"/>
      <c r="K32" s="20" t="s">
        <v>24</v>
      </c>
      <c r="L32" s="20"/>
      <c r="M32" s="6">
        <f>+H15-D29</f>
        <v>20</v>
      </c>
      <c r="N32" s="8" t="s">
        <v>55</v>
      </c>
      <c r="O32" s="19"/>
      <c r="P32" s="29"/>
      <c r="Q32" s="6"/>
      <c r="R32" s="6" t="s">
        <v>77</v>
      </c>
      <c r="S32" s="6"/>
      <c r="T32" s="6"/>
      <c r="U32" s="44">
        <f>+SUM(U31:Y31)</f>
        <v>256.05642349674378</v>
      </c>
      <c r="V32" s="12"/>
      <c r="W32" s="12"/>
      <c r="X32" s="12"/>
      <c r="Y32" s="45"/>
      <c r="Z32" s="12"/>
    </row>
    <row r="33" spans="2:26" ht="15" customHeight="1">
      <c r="D33" s="6"/>
      <c r="E33" s="6"/>
      <c r="F33" s="6"/>
      <c r="G33" s="6"/>
      <c r="H33" s="6"/>
      <c r="I33" s="6"/>
      <c r="J33" s="22"/>
      <c r="K33" s="1" t="s">
        <v>41</v>
      </c>
      <c r="M33" s="6">
        <f>+SUM(M34:M35)</f>
        <v>598</v>
      </c>
      <c r="N33" s="6"/>
      <c r="O33" s="6"/>
      <c r="P33" s="29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2:26" ht="15" customHeight="1">
      <c r="B34" s="15" t="s">
        <v>92</v>
      </c>
      <c r="D34" s="6"/>
      <c r="E34" s="6"/>
      <c r="H34" s="6"/>
      <c r="I34" s="6"/>
      <c r="J34" s="22"/>
      <c r="K34" s="7" t="s">
        <v>25</v>
      </c>
      <c r="L34" s="7"/>
      <c r="M34" s="6">
        <f>+H16-D30</f>
        <v>350</v>
      </c>
      <c r="N34" s="8" t="s">
        <v>55</v>
      </c>
      <c r="O34" s="6"/>
      <c r="P34" s="29"/>
      <c r="Q34" s="6"/>
      <c r="R34" s="25" t="s">
        <v>103</v>
      </c>
      <c r="S34" s="6"/>
      <c r="T34" s="6"/>
      <c r="U34" s="6"/>
      <c r="V34" s="6"/>
      <c r="W34" s="6"/>
      <c r="X34" s="6"/>
      <c r="Y34" s="6"/>
      <c r="Z34" s="6"/>
    </row>
    <row r="35" spans="2:26" ht="15" customHeight="1">
      <c r="D35" s="4" t="s">
        <v>16</v>
      </c>
      <c r="E35" s="4" t="s">
        <v>17</v>
      </c>
      <c r="F35" s="4" t="s">
        <v>18</v>
      </c>
      <c r="G35" s="4" t="s">
        <v>19</v>
      </c>
      <c r="H35" s="4" t="s">
        <v>20</v>
      </c>
      <c r="I35" s="6"/>
      <c r="J35" s="22"/>
      <c r="K35" s="7" t="s">
        <v>40</v>
      </c>
      <c r="L35" s="7"/>
      <c r="M35" s="6">
        <f>+H17</f>
        <v>248</v>
      </c>
      <c r="N35" s="6"/>
      <c r="O35" s="6"/>
      <c r="P35" s="29"/>
      <c r="Q35" s="6"/>
      <c r="R35" s="6" t="s">
        <v>75</v>
      </c>
      <c r="S35" s="6"/>
      <c r="T35" s="6"/>
      <c r="U35" s="6"/>
      <c r="V35" s="6"/>
      <c r="W35" s="6"/>
      <c r="X35" s="6" t="s">
        <v>76</v>
      </c>
      <c r="Y35" s="6"/>
      <c r="Z35" s="6"/>
    </row>
    <row r="36" spans="2:26">
      <c r="B36" s="1" t="s">
        <v>87</v>
      </c>
      <c r="D36" s="16">
        <v>0.03</v>
      </c>
      <c r="E36" s="16">
        <v>0.03</v>
      </c>
      <c r="F36" s="16">
        <v>0.03</v>
      </c>
      <c r="G36" s="16">
        <v>0.03</v>
      </c>
      <c r="H36" s="16">
        <v>0.03</v>
      </c>
      <c r="I36" s="6"/>
      <c r="J36" s="22"/>
      <c r="K36" s="1" t="s">
        <v>22</v>
      </c>
      <c r="M36" s="6">
        <f>+H18</f>
        <v>30</v>
      </c>
      <c r="N36" s="6"/>
      <c r="O36" s="6"/>
      <c r="P36" s="29"/>
      <c r="Q36" s="6"/>
      <c r="R36" s="6" t="s">
        <v>63</v>
      </c>
      <c r="S36" s="6"/>
      <c r="T36" s="6">
        <f>+Z30*(1+$D$44)/($D$43-$D$44)</f>
        <v>1224.5764447629999</v>
      </c>
      <c r="V36" s="6"/>
      <c r="W36" s="6"/>
      <c r="X36" s="6" t="s">
        <v>63</v>
      </c>
      <c r="Y36" s="6"/>
      <c r="Z36" s="6">
        <f>+Y16*D45</f>
        <v>1249.2035113341001</v>
      </c>
    </row>
    <row r="37" spans="2:26">
      <c r="B37" s="1" t="s">
        <v>95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6"/>
      <c r="J37" s="23"/>
      <c r="K37" s="6"/>
      <c r="L37" s="6"/>
      <c r="M37" s="6"/>
      <c r="N37" s="6"/>
      <c r="O37" s="6"/>
      <c r="P37" s="29"/>
      <c r="R37" s="6" t="s">
        <v>67</v>
      </c>
      <c r="S37" s="6"/>
      <c r="T37" s="6">
        <f>1/(1+$D$43)^Y$8*T$36</f>
        <v>873.10608083726481</v>
      </c>
      <c r="V37" s="6"/>
      <c r="W37" s="6"/>
      <c r="X37" s="6" t="s">
        <v>67</v>
      </c>
      <c r="Y37" s="6"/>
      <c r="Z37" s="6">
        <f>1/(1+$D$43)^Y$8*Z$36</f>
        <v>890.66483894368343</v>
      </c>
    </row>
    <row r="38" spans="2:26">
      <c r="B38" s="1" t="s">
        <v>59</v>
      </c>
      <c r="D38" s="13">
        <v>5</v>
      </c>
      <c r="E38" s="13">
        <v>10</v>
      </c>
      <c r="F38" s="13">
        <v>15</v>
      </c>
      <c r="G38" s="13">
        <v>15</v>
      </c>
      <c r="H38" s="13">
        <v>15</v>
      </c>
      <c r="J38" s="23"/>
      <c r="K38" s="1" t="s">
        <v>51</v>
      </c>
      <c r="P38" s="29"/>
      <c r="R38" s="6" t="s">
        <v>68</v>
      </c>
      <c r="S38" s="6"/>
      <c r="T38" s="6">
        <f>+$U$32+T37</f>
        <v>1129.1625043340086</v>
      </c>
      <c r="V38" s="6"/>
      <c r="W38" s="6"/>
      <c r="X38" s="6" t="s">
        <v>68</v>
      </c>
      <c r="Y38" s="6"/>
      <c r="Z38" s="6">
        <f>+$U$32+Z37</f>
        <v>1146.7212624404272</v>
      </c>
    </row>
    <row r="39" spans="2:26">
      <c r="B39" s="1" t="s">
        <v>88</v>
      </c>
      <c r="D39" s="13">
        <v>50</v>
      </c>
      <c r="E39" s="13">
        <v>48</v>
      </c>
      <c r="F39" s="13">
        <v>46</v>
      </c>
      <c r="G39" s="13">
        <v>88</v>
      </c>
      <c r="H39" s="13">
        <v>75</v>
      </c>
      <c r="J39" s="23"/>
      <c r="K39" s="1" t="s">
        <v>52</v>
      </c>
      <c r="M39" s="6">
        <f>+D29+D30</f>
        <v>35</v>
      </c>
      <c r="N39" s="9" t="s">
        <v>54</v>
      </c>
      <c r="O39" s="10">
        <f>+D31</f>
        <v>50</v>
      </c>
      <c r="P39" s="32"/>
      <c r="R39" s="6"/>
      <c r="S39" s="6"/>
      <c r="T39" s="6"/>
      <c r="V39" s="6"/>
      <c r="W39" s="6"/>
      <c r="X39" s="6"/>
      <c r="Y39" s="6"/>
      <c r="Z39" s="6"/>
    </row>
    <row r="40" spans="2:26">
      <c r="B40" s="1" t="s">
        <v>89</v>
      </c>
      <c r="D40" s="13">
        <v>48</v>
      </c>
      <c r="E40" s="13">
        <v>48</v>
      </c>
      <c r="F40" s="13">
        <v>47</v>
      </c>
      <c r="G40" s="13">
        <v>54</v>
      </c>
      <c r="H40" s="13">
        <v>56</v>
      </c>
      <c r="J40" s="23"/>
      <c r="K40" s="1" t="s">
        <v>53</v>
      </c>
      <c r="M40" s="6">
        <f>+H19</f>
        <v>5</v>
      </c>
      <c r="N40" s="9" t="s">
        <v>54</v>
      </c>
      <c r="O40" s="10">
        <f>+D32</f>
        <v>5</v>
      </c>
      <c r="P40" s="32"/>
      <c r="R40" s="6" t="s">
        <v>75</v>
      </c>
      <c r="S40" s="6"/>
      <c r="T40" s="6"/>
      <c r="V40" s="6"/>
      <c r="W40" s="6"/>
      <c r="X40" s="6" t="s">
        <v>76</v>
      </c>
      <c r="Y40" s="6"/>
      <c r="Z40" s="6"/>
    </row>
    <row r="41" spans="2:26">
      <c r="J41" s="23"/>
      <c r="P41" s="32"/>
      <c r="R41" s="6" t="s">
        <v>68</v>
      </c>
      <c r="S41" s="6"/>
      <c r="T41" s="6">
        <f>+T38</f>
        <v>1129.1625043340086</v>
      </c>
      <c r="V41" s="6"/>
      <c r="W41" s="6"/>
      <c r="X41" s="6" t="s">
        <v>68</v>
      </c>
      <c r="Y41" s="6"/>
      <c r="Z41" s="6">
        <f>+Z38</f>
        <v>1146.7212624404272</v>
      </c>
    </row>
    <row r="42" spans="2:26">
      <c r="B42" s="15" t="s">
        <v>93</v>
      </c>
      <c r="J42" s="23"/>
      <c r="K42" s="1" t="s">
        <v>42</v>
      </c>
      <c r="M42" s="6">
        <f>+M43+M44</f>
        <v>339</v>
      </c>
      <c r="N42" s="6"/>
      <c r="O42" s="6"/>
      <c r="P42" s="32"/>
      <c r="R42" s="6" t="s">
        <v>47</v>
      </c>
      <c r="S42" s="6"/>
      <c r="T42" s="6">
        <f>+$M$46</f>
        <v>315</v>
      </c>
      <c r="V42" s="6"/>
      <c r="W42" s="6"/>
      <c r="X42" s="6" t="s">
        <v>47</v>
      </c>
      <c r="Y42" s="6"/>
      <c r="Z42" s="6">
        <f>+$M$46</f>
        <v>315</v>
      </c>
    </row>
    <row r="43" spans="2:26">
      <c r="B43" s="6" t="s">
        <v>64</v>
      </c>
      <c r="C43" s="6"/>
      <c r="D43" s="16">
        <v>7.0000000000000007E-2</v>
      </c>
      <c r="J43" s="23"/>
      <c r="K43" s="7" t="s">
        <v>43</v>
      </c>
      <c r="L43" s="7"/>
      <c r="M43" s="6">
        <f>+H22</f>
        <v>321</v>
      </c>
      <c r="N43" s="6"/>
      <c r="O43" s="6"/>
      <c r="P43" s="32"/>
      <c r="R43" s="6" t="s">
        <v>52</v>
      </c>
      <c r="S43" s="6"/>
      <c r="T43" s="6">
        <f>+$O$39</f>
        <v>50</v>
      </c>
      <c r="V43" s="6"/>
      <c r="W43" s="6"/>
      <c r="X43" s="6" t="s">
        <v>52</v>
      </c>
      <c r="Y43" s="6"/>
      <c r="Z43" s="6">
        <f>+$O$39</f>
        <v>50</v>
      </c>
    </row>
    <row r="44" spans="2:26">
      <c r="B44" s="6" t="s">
        <v>65</v>
      </c>
      <c r="C44" s="6"/>
      <c r="D44" s="16">
        <v>0</v>
      </c>
      <c r="J44" s="23"/>
      <c r="K44" s="7" t="s">
        <v>44</v>
      </c>
      <c r="L44" s="7"/>
      <c r="M44" s="6">
        <f>+H23</f>
        <v>18</v>
      </c>
      <c r="N44" s="6"/>
      <c r="O44" s="6"/>
      <c r="P44" s="32"/>
      <c r="R44" s="6" t="s">
        <v>53</v>
      </c>
      <c r="S44" s="6"/>
      <c r="T44" s="6">
        <f>+$O$40</f>
        <v>5</v>
      </c>
      <c r="V44" s="6"/>
      <c r="W44" s="6"/>
      <c r="X44" s="6" t="s">
        <v>53</v>
      </c>
      <c r="Y44" s="6"/>
      <c r="Z44" s="6">
        <f>+$O$40</f>
        <v>5</v>
      </c>
    </row>
    <row r="45" spans="2:26">
      <c r="B45" s="6" t="s">
        <v>66</v>
      </c>
      <c r="C45" s="6"/>
      <c r="D45" s="18">
        <v>7</v>
      </c>
      <c r="J45" s="23"/>
      <c r="K45" s="1" t="s">
        <v>45</v>
      </c>
      <c r="M45" s="6">
        <f>+H12-$D$28</f>
        <v>24</v>
      </c>
      <c r="N45" s="6"/>
      <c r="O45" s="6"/>
      <c r="P45" s="32"/>
      <c r="R45" s="6" t="s">
        <v>78</v>
      </c>
      <c r="S45" s="6"/>
      <c r="T45" s="6">
        <f>+T41-T42+T43+T44</f>
        <v>869.16250433400864</v>
      </c>
      <c r="V45" s="6"/>
      <c r="W45" s="6"/>
      <c r="X45" s="6" t="s">
        <v>78</v>
      </c>
      <c r="Y45" s="6"/>
      <c r="Z45" s="6">
        <f>+Z41-Z42+Z43+Z44</f>
        <v>886.72126244042715</v>
      </c>
    </row>
    <row r="46" spans="2:26">
      <c r="J46" s="23"/>
      <c r="K46" s="1" t="s">
        <v>47</v>
      </c>
      <c r="M46" s="6">
        <f>+M42-M45</f>
        <v>315</v>
      </c>
      <c r="N46" s="6"/>
      <c r="O46" s="6"/>
      <c r="P46" s="32"/>
      <c r="R46" s="6"/>
      <c r="S46" s="6"/>
      <c r="T46" s="6"/>
      <c r="U46" s="6"/>
      <c r="V46" s="6"/>
      <c r="W46" s="6"/>
      <c r="X46" s="6"/>
      <c r="Y46" s="6"/>
      <c r="Z46" s="6"/>
    </row>
    <row r="47" spans="2:26">
      <c r="J47" s="23"/>
      <c r="K47" s="6"/>
      <c r="L47" s="6"/>
      <c r="M47" s="6"/>
      <c r="N47" s="6"/>
      <c r="O47" s="6"/>
      <c r="P47" s="32"/>
      <c r="R47" s="25" t="s">
        <v>105</v>
      </c>
      <c r="S47" s="6"/>
      <c r="T47" s="6"/>
      <c r="U47" s="6"/>
      <c r="V47" s="6"/>
      <c r="W47" s="6"/>
      <c r="X47" s="6"/>
      <c r="Y47" s="6"/>
      <c r="Z47" s="6"/>
    </row>
    <row r="48" spans="2:26">
      <c r="J48" s="23"/>
      <c r="K48" s="6"/>
      <c r="L48" s="6"/>
      <c r="M48" s="6"/>
      <c r="N48" s="6"/>
      <c r="O48" s="6"/>
      <c r="P48" s="32"/>
      <c r="R48" s="6" t="s">
        <v>75</v>
      </c>
      <c r="S48" s="6"/>
      <c r="T48" s="6"/>
      <c r="V48" s="6"/>
      <c r="W48" s="6"/>
      <c r="X48" s="6" t="s">
        <v>76</v>
      </c>
      <c r="Y48" s="6"/>
      <c r="Z48" s="6"/>
    </row>
    <row r="49" spans="10:26">
      <c r="J49" s="23"/>
      <c r="N49" s="6"/>
      <c r="O49" s="6"/>
      <c r="P49" s="32"/>
      <c r="R49" s="6" t="s">
        <v>79</v>
      </c>
      <c r="S49" s="6"/>
      <c r="T49" s="11">
        <f>+$T$41/U11</f>
        <v>1.176259952845961</v>
      </c>
      <c r="V49" s="6"/>
      <c r="W49" s="6"/>
      <c r="X49" s="6" t="s">
        <v>79</v>
      </c>
      <c r="Y49" s="6"/>
      <c r="Z49" s="11">
        <f>+$Z$41/U11</f>
        <v>1.1945510880041117</v>
      </c>
    </row>
    <row r="50" spans="10:26">
      <c r="J50" s="23"/>
      <c r="P50" s="32"/>
      <c r="R50" s="6" t="s">
        <v>80</v>
      </c>
      <c r="S50" s="6"/>
      <c r="T50" s="11">
        <f>+$T$41/U16</f>
        <v>7.5162251503295519</v>
      </c>
      <c r="V50" s="6"/>
      <c r="W50" s="6"/>
      <c r="X50" s="6" t="s">
        <v>80</v>
      </c>
      <c r="Y50" s="6"/>
      <c r="Z50" s="11">
        <f>+$Z$41/U16</f>
        <v>7.6331043229742859</v>
      </c>
    </row>
    <row r="51" spans="10:26">
      <c r="J51" s="23"/>
      <c r="P51" s="32"/>
      <c r="R51" s="6" t="s">
        <v>81</v>
      </c>
      <c r="S51" s="6"/>
      <c r="T51" s="11">
        <f>+$T$41/U18</f>
        <v>11.045314529335894</v>
      </c>
      <c r="V51" s="6"/>
      <c r="W51" s="6"/>
      <c r="X51" s="6" t="s">
        <v>81</v>
      </c>
      <c r="Y51" s="6"/>
      <c r="Z51" s="11">
        <f>+$Z$41/U18</f>
        <v>11.217071920575437</v>
      </c>
    </row>
  </sheetData>
  <phoneticPr fontId="1"/>
  <pageMargins left="0.31496062992125984" right="0.31496062992125984" top="0.39370078740157483" bottom="0.39370078740157483" header="0.11811023622047245" footer="0.11811023622047245"/>
  <pageSetup paperSize="9" scale="57" orientation="landscape" r:id="rId1"/>
  <ignoredErrors>
    <ignoredError sqref="M24" twoDigitTextYea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簡易dcf</vt:lpstr>
      <vt:lpstr>簡易dcf!Print_Area</vt:lpstr>
    </vt:vector>
  </TitlesOfParts>
  <Company>Mizuho Securities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MHSC</dc:creator>
  <cp:lastModifiedBy>上田 航平</cp:lastModifiedBy>
  <cp:lastPrinted>2023-11-16T13:23:31Z</cp:lastPrinted>
  <dcterms:created xsi:type="dcterms:W3CDTF">2014-01-23T13:31:10Z</dcterms:created>
  <dcterms:modified xsi:type="dcterms:W3CDTF">2023-11-17T00:05:04Z</dcterms:modified>
</cp:coreProperties>
</file>